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fileSharing readOnlyRecommended="1"/>
  <workbookPr filterPrivacy="1" defaultThemeVersion="124226"/>
  <xr:revisionPtr revIDLastSave="0" documentId="13_ncr:1_{B4DFFC38-D58E-4658-B9FB-50CF3BC3A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kening" sheetId="1" r:id="rId1"/>
  </sheets>
  <definedNames>
    <definedName name="OLE_LINK1" localSheetId="0">berekening!$Y$6</definedName>
  </definedNames>
  <calcPr calcId="191029" iterate="1" iterateCount="1"/>
</workbook>
</file>

<file path=xl/calcChain.xml><?xml version="1.0" encoding="utf-8"?>
<calcChain xmlns="http://schemas.openxmlformats.org/spreadsheetml/2006/main">
  <c r="P10" i="1" l="1"/>
  <c r="D14" i="1"/>
  <c r="E13" i="1" l="1"/>
  <c r="F36" i="1"/>
  <c r="E14" i="1" l="1"/>
  <c r="D15" i="1" l="1"/>
  <c r="E15" i="1" s="1"/>
  <c r="F14" i="1"/>
  <c r="D16" i="1" l="1"/>
  <c r="E16" i="1" s="1"/>
  <c r="F15" i="1"/>
  <c r="D17" i="1" l="1"/>
  <c r="E17" i="1" s="1"/>
  <c r="F16" i="1"/>
  <c r="F17" i="1" l="1"/>
  <c r="D18" i="1"/>
  <c r="E18" i="1" s="1"/>
  <c r="F18" i="1" l="1"/>
  <c r="D19" i="1"/>
  <c r="E19" i="1" s="1"/>
  <c r="F19" i="1" l="1"/>
  <c r="D20" i="1"/>
  <c r="E20" i="1" s="1"/>
  <c r="F20" i="1" l="1"/>
  <c r="D21" i="1"/>
  <c r="E21" i="1" s="1"/>
  <c r="F21" i="1" l="1"/>
  <c r="D22" i="1"/>
  <c r="E22" i="1" s="1"/>
  <c r="F22" i="1" l="1"/>
  <c r="D23" i="1"/>
  <c r="E23" i="1" s="1"/>
  <c r="F23" i="1" l="1"/>
  <c r="D24" i="1"/>
  <c r="E24" i="1" s="1"/>
  <c r="F24" i="1" l="1"/>
  <c r="D25" i="1"/>
  <c r="F25" i="1" l="1"/>
  <c r="J16" i="1" s="1"/>
  <c r="E25" i="1"/>
  <c r="H24" i="1" s="1"/>
  <c r="D26" i="1"/>
  <c r="J13" i="1" l="1"/>
  <c r="G23" i="1"/>
  <c r="G15" i="1"/>
  <c r="G22" i="1"/>
  <c r="G13" i="1"/>
  <c r="J24" i="1"/>
  <c r="K24" i="1" s="1"/>
  <c r="J20" i="1"/>
  <c r="J25" i="1"/>
  <c r="G19" i="1"/>
  <c r="F26" i="1"/>
  <c r="J26" i="1" s="1"/>
  <c r="G18" i="1"/>
  <c r="J22" i="1"/>
  <c r="K22" i="1" s="1"/>
  <c r="J18" i="1"/>
  <c r="J14" i="1"/>
  <c r="G24" i="1"/>
  <c r="I24" i="1" s="1"/>
  <c r="G21" i="1"/>
  <c r="G17" i="1"/>
  <c r="G14" i="1"/>
  <c r="K14" i="1" s="1"/>
  <c r="G25" i="1"/>
  <c r="G20" i="1"/>
  <c r="K20" i="1" s="1"/>
  <c r="G16" i="1"/>
  <c r="K16" i="1" s="1"/>
  <c r="J23" i="1"/>
  <c r="K23" i="1" s="1"/>
  <c r="J21" i="1"/>
  <c r="J19" i="1"/>
  <c r="J17" i="1"/>
  <c r="J15" i="1"/>
  <c r="K15" i="1" s="1"/>
  <c r="E26" i="1"/>
  <c r="H26" i="1" s="1"/>
  <c r="H14" i="1"/>
  <c r="H15" i="1"/>
  <c r="L14" i="1"/>
  <c r="H13" i="1"/>
  <c r="H25" i="1"/>
  <c r="H16" i="1"/>
  <c r="H17" i="1"/>
  <c r="H18" i="1"/>
  <c r="H19" i="1"/>
  <c r="H20" i="1"/>
  <c r="H21" i="1"/>
  <c r="H22" i="1"/>
  <c r="H23" i="1"/>
  <c r="D27" i="1"/>
  <c r="K18" i="1" l="1"/>
  <c r="G26" i="1"/>
  <c r="K26" i="1" s="1"/>
  <c r="K25" i="1"/>
  <c r="L24" i="1"/>
  <c r="K17" i="1"/>
  <c r="I23" i="1"/>
  <c r="I22" i="1"/>
  <c r="I13" i="1"/>
  <c r="I21" i="1"/>
  <c r="L26" i="1"/>
  <c r="K19" i="1"/>
  <c r="I18" i="1"/>
  <c r="I16" i="1"/>
  <c r="O14" i="1"/>
  <c r="O16" i="1"/>
  <c r="O18" i="1"/>
  <c r="O20" i="1"/>
  <c r="O22" i="1"/>
  <c r="O24" i="1"/>
  <c r="O26" i="1"/>
  <c r="O13" i="1"/>
  <c r="O15" i="1"/>
  <c r="O17" i="1"/>
  <c r="O19" i="1"/>
  <c r="O21" i="1"/>
  <c r="O23" i="1"/>
  <c r="O25" i="1"/>
  <c r="I19" i="1"/>
  <c r="L17" i="1"/>
  <c r="I25" i="1"/>
  <c r="K21" i="1"/>
  <c r="I14" i="1"/>
  <c r="I20" i="1"/>
  <c r="L15" i="1"/>
  <c r="I15" i="1"/>
  <c r="E27" i="1"/>
  <c r="H27" i="1" s="1"/>
  <c r="I17" i="1"/>
  <c r="L25" i="1"/>
  <c r="L16" i="1"/>
  <c r="L18" i="1"/>
  <c r="L20" i="1"/>
  <c r="L22" i="1"/>
  <c r="L19" i="1"/>
  <c r="L21" i="1"/>
  <c r="L23" i="1"/>
  <c r="D28" i="1"/>
  <c r="F27" i="1"/>
  <c r="J27" i="1" s="1"/>
  <c r="I26" i="1" l="1"/>
  <c r="O27" i="1"/>
  <c r="E28" i="1"/>
  <c r="L27" i="1"/>
  <c r="D29" i="1"/>
  <c r="H28" i="1"/>
  <c r="G27" i="1"/>
  <c r="I27" i="1" s="1"/>
  <c r="F28" i="1"/>
  <c r="J28" i="1" s="1"/>
  <c r="O28" i="1" l="1"/>
  <c r="E29" i="1"/>
  <c r="K27" i="1"/>
  <c r="L28" i="1"/>
  <c r="D30" i="1"/>
  <c r="H29" i="1"/>
  <c r="G28" i="1"/>
  <c r="I28" i="1" s="1"/>
  <c r="F29" i="1"/>
  <c r="J29" i="1" s="1"/>
  <c r="O29" i="1" l="1"/>
  <c r="E30" i="1"/>
  <c r="L29" i="1"/>
  <c r="K28" i="1"/>
  <c r="F30" i="1"/>
  <c r="J30" i="1" s="1"/>
  <c r="G29" i="1"/>
  <c r="I29" i="1" s="1"/>
  <c r="D31" i="1"/>
  <c r="H30" i="1"/>
  <c r="G30" i="1"/>
  <c r="O30" i="1" l="1"/>
  <c r="E31" i="1"/>
  <c r="K29" i="1"/>
  <c r="L30" i="1"/>
  <c r="K30" i="1"/>
  <c r="I30" i="1"/>
  <c r="D32" i="1"/>
  <c r="H31" i="1"/>
  <c r="F31" i="1"/>
  <c r="J31" i="1" s="1"/>
  <c r="O31" i="1" l="1"/>
  <c r="E32" i="1"/>
  <c r="H32" i="1" s="1"/>
  <c r="L31" i="1"/>
  <c r="D33" i="1"/>
  <c r="F32" i="1"/>
  <c r="J32" i="1" s="1"/>
  <c r="G31" i="1"/>
  <c r="I31" i="1" s="1"/>
  <c r="O32" i="1" l="1"/>
  <c r="E33" i="1"/>
  <c r="H33" i="1" s="1"/>
  <c r="L32" i="1"/>
  <c r="K31" i="1"/>
  <c r="F33" i="1"/>
  <c r="J33" i="1" s="1"/>
  <c r="G32" i="1"/>
  <c r="I32" i="1" s="1"/>
  <c r="D34" i="1"/>
  <c r="O33" i="1" l="1"/>
  <c r="G33" i="1"/>
  <c r="K33" i="1" s="1"/>
  <c r="E34" i="1"/>
  <c r="H34" i="1" s="1"/>
  <c r="L33" i="1"/>
  <c r="K32" i="1"/>
  <c r="D35" i="1"/>
  <c r="F34" i="1"/>
  <c r="J34" i="1" s="1"/>
  <c r="I33" i="1" l="1"/>
  <c r="O34" i="1"/>
  <c r="E35" i="1"/>
  <c r="H35" i="1" s="1"/>
  <c r="L34" i="1"/>
  <c r="F35" i="1"/>
  <c r="G34" i="1"/>
  <c r="I34" i="1" s="1"/>
  <c r="O35" i="1" l="1"/>
  <c r="J35" i="1"/>
  <c r="L35" i="1" s="1"/>
  <c r="L36" i="1" s="1"/>
  <c r="K34" i="1"/>
  <c r="G35" i="1"/>
  <c r="I35" i="1" l="1"/>
  <c r="N14" i="1"/>
  <c r="N22" i="1"/>
  <c r="N18" i="1"/>
  <c r="N13" i="1"/>
  <c r="N23" i="1"/>
  <c r="N21" i="1"/>
  <c r="N19" i="1"/>
  <c r="N17" i="1"/>
  <c r="N15" i="1"/>
  <c r="N24" i="1"/>
  <c r="N20" i="1"/>
  <c r="N16" i="1"/>
  <c r="N26" i="1"/>
  <c r="N25" i="1"/>
  <c r="N27" i="1"/>
  <c r="N28" i="1"/>
  <c r="N29" i="1"/>
  <c r="N30" i="1"/>
  <c r="N31" i="1"/>
  <c r="N32" i="1"/>
  <c r="N33" i="1"/>
  <c r="N34" i="1"/>
  <c r="N35" i="1"/>
  <c r="K35" i="1"/>
  <c r="K36" i="1" s="1"/>
  <c r="P32" i="1"/>
  <c r="P23" i="1"/>
  <c r="P34" i="1"/>
  <c r="P27" i="1"/>
  <c r="P26" i="1"/>
  <c r="P28" i="1"/>
  <c r="P20" i="1"/>
  <c r="P13" i="1"/>
  <c r="P15" i="1"/>
  <c r="P29" i="1"/>
  <c r="P35" i="1"/>
  <c r="P31" i="1"/>
  <c r="P25" i="1"/>
  <c r="P21" i="1"/>
  <c r="P22" i="1"/>
  <c r="P17" i="1"/>
  <c r="P18" i="1"/>
  <c r="P14" i="1"/>
  <c r="P33" i="1"/>
  <c r="P30" i="1"/>
  <c r="P19" i="1"/>
  <c r="P24" i="1"/>
  <c r="P16" i="1"/>
  <c r="M15" i="1" l="1"/>
  <c r="M24" i="1"/>
  <c r="M20" i="1"/>
  <c r="M16" i="1"/>
  <c r="M26" i="1"/>
  <c r="M25" i="1"/>
  <c r="M22" i="1"/>
  <c r="M18" i="1"/>
  <c r="M14" i="1"/>
  <c r="M13" i="1"/>
  <c r="M23" i="1"/>
  <c r="M21" i="1"/>
  <c r="M19" i="1"/>
  <c r="M17" i="1"/>
  <c r="M27" i="1"/>
  <c r="M28" i="1"/>
  <c r="M29" i="1"/>
  <c r="M30" i="1"/>
  <c r="M31" i="1"/>
  <c r="M32" i="1"/>
  <c r="M33" i="1"/>
  <c r="M34" i="1"/>
  <c r="M35" i="1"/>
</calcChain>
</file>

<file path=xl/sharedStrings.xml><?xml version="1.0" encoding="utf-8"?>
<sst xmlns="http://schemas.openxmlformats.org/spreadsheetml/2006/main" count="58" uniqueCount="42">
  <si>
    <t>Relief</t>
  </si>
  <si>
    <t>Overflow</t>
  </si>
  <si>
    <t>Max. String</t>
  </si>
  <si>
    <t>Ref.</t>
  </si>
  <si>
    <t>Amplitude</t>
  </si>
  <si>
    <t>Fret</t>
  </si>
  <si>
    <t>L</t>
  </si>
  <si>
    <t>M-L</t>
  </si>
  <si>
    <t>h1</t>
  </si>
  <si>
    <t>h2</t>
  </si>
  <si>
    <t>h1-h2</t>
  </si>
  <si>
    <t>Sine</t>
  </si>
  <si>
    <t>Flat</t>
  </si>
  <si>
    <t>Rel.</t>
  </si>
  <si>
    <t>Pos.</t>
  </si>
  <si>
    <t>(mm)</t>
  </si>
  <si>
    <t>aanname: max amplitude evenredig met snaarlengte</t>
  </si>
  <si>
    <t xml:space="preserve">            :</t>
  </si>
  <si>
    <t>F</t>
  </si>
  <si>
    <t>clearence flat</t>
  </si>
  <si>
    <t>clearence concave</t>
  </si>
  <si>
    <t>between frets</t>
  </si>
  <si>
    <t>-</t>
  </si>
  <si>
    <t>nut to position</t>
  </si>
  <si>
    <t>Action = clearence at pos #12</t>
  </si>
  <si>
    <t>Clearance = string-to-fret distance</t>
  </si>
  <si>
    <t>position to saddle</t>
  </si>
  <si>
    <t>Reference fret:</t>
  </si>
  <si>
    <t>max. amplitude</t>
  </si>
  <si>
    <t>Position #</t>
  </si>
  <si>
    <t>max:</t>
  </si>
  <si>
    <t>Mensuur (M):</t>
  </si>
  <si>
    <t>Actiie @ fret 12:</t>
  </si>
  <si>
    <t>zadel</t>
  </si>
  <si>
    <t>1-12</t>
  </si>
  <si>
    <t>F = Fretafstand</t>
  </si>
  <si>
    <t>L = afstand tussen fret en brugbeen voor bepaalde positie</t>
  </si>
  <si>
    <t>M = Mensuur</t>
  </si>
  <si>
    <t>h1 = snaarhoogte voor vlakke toets</t>
  </si>
  <si>
    <t>h2 = snaarhoogte voor concave toets</t>
  </si>
  <si>
    <t>Recht = max. snaaramplitude recht fretboard</t>
  </si>
  <si>
    <t>Conc. = idem voor concaaf fretboard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</si>
</sst>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0000000000000000000"/>
  </numFmts>
  <fonts count="11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right" vertical="top" wrapText="1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textRotation="60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1" xfId="0" quotePrefix="1" applyBorder="1"/>
    <xf numFmtId="2" fontId="6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9" fontId="4" fillId="0" borderId="0" xfId="0" applyNumberFormat="1" applyFont="1" applyAlignment="1">
      <alignment horizontal="right" vertical="center" wrapText="1"/>
    </xf>
    <xf numFmtId="9" fontId="6" fillId="0" borderId="0" xfId="0" applyNumberFormat="1" applyFont="1" applyAlignment="1">
      <alignment horizontal="right" vertical="center" wrapText="1"/>
    </xf>
    <xf numFmtId="165" fontId="0" fillId="0" borderId="0" xfId="0" applyNumberFormat="1"/>
    <xf numFmtId="2" fontId="4" fillId="2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 vertical="top" wrapText="1"/>
    </xf>
    <xf numFmtId="2" fontId="6" fillId="2" borderId="0" xfId="0" applyNumberFormat="1" applyFont="1" applyFill="1" applyAlignment="1">
      <alignment horizontal="right" vertical="center" wrapText="1"/>
    </xf>
    <xf numFmtId="164" fontId="4" fillId="0" borderId="6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right" vertical="center" wrapText="1"/>
    </xf>
    <xf numFmtId="9" fontId="10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 wrapText="1"/>
    </xf>
    <xf numFmtId="0" fontId="0" fillId="0" borderId="8" xfId="0" applyBorder="1"/>
    <xf numFmtId="9" fontId="4" fillId="2" borderId="0" xfId="0" applyNumberFormat="1" applyFont="1" applyFill="1" applyAlignment="1">
      <alignment horizontal="right" vertical="center" wrapText="1"/>
    </xf>
    <xf numFmtId="0" fontId="1" fillId="0" borderId="0" xfId="0" quotePrefix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209550</xdr:colOff>
      <xdr:row>6</xdr:row>
      <xdr:rowOff>19050</xdr:rowOff>
    </xdr:to>
    <xdr:pic>
      <xdr:nvPicPr>
        <xdr:cNvPr id="17" name="Picture 2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2009775"/>
          <a:ext cx="209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209541</xdr:colOff>
      <xdr:row>10</xdr:row>
      <xdr:rowOff>38099</xdr:rowOff>
    </xdr:from>
    <xdr:to>
      <xdr:col>12</xdr:col>
      <xdr:colOff>161922</xdr:colOff>
      <xdr:row>13</xdr:row>
      <xdr:rowOff>66674</xdr:rowOff>
    </xdr:to>
    <xdr:sp macro="" textlink="">
      <xdr:nvSpPr>
        <xdr:cNvPr id="13" name="Curved Up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 flipV="1">
          <a:off x="3190866" y="2838449"/>
          <a:ext cx="2638431" cy="600075"/>
        </a:xfrm>
        <a:prstGeom prst="curvedUpArrow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238124</xdr:colOff>
      <xdr:row>16</xdr:row>
      <xdr:rowOff>161925</xdr:rowOff>
    </xdr:from>
    <xdr:to>
      <xdr:col>13</xdr:col>
      <xdr:colOff>171450</xdr:colOff>
      <xdr:row>19</xdr:row>
      <xdr:rowOff>66674</xdr:rowOff>
    </xdr:to>
    <xdr:sp macro="" textlink="">
      <xdr:nvSpPr>
        <xdr:cNvPr id="14" name="Curved Up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H="1">
          <a:off x="3667124" y="4105275"/>
          <a:ext cx="2619376" cy="476249"/>
        </a:xfrm>
        <a:prstGeom prst="curvedUpArrow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49001</xdr:colOff>
      <xdr:row>13</xdr:row>
      <xdr:rowOff>52727</xdr:rowOff>
    </xdr:from>
    <xdr:to>
      <xdr:col>11</xdr:col>
      <xdr:colOff>107750</xdr:colOff>
      <xdr:row>26</xdr:row>
      <xdr:rowOff>148926</xdr:rowOff>
    </xdr:to>
    <xdr:sp macro="" textlink="">
      <xdr:nvSpPr>
        <xdr:cNvPr id="16" name="Freefor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20224279">
          <a:off x="4821026" y="3424577"/>
          <a:ext cx="506424" cy="2572699"/>
        </a:xfrm>
        <a:custGeom>
          <a:avLst/>
          <a:gdLst>
            <a:gd name="connsiteX0" fmla="*/ 0 w 731520"/>
            <a:gd name="connsiteY0" fmla="*/ 972503 h 2219325"/>
            <a:gd name="connsiteX1" fmla="*/ 548639 w 731520"/>
            <a:gd name="connsiteY1" fmla="*/ 1914125 h 2219325"/>
            <a:gd name="connsiteX2" fmla="*/ 548640 w 731520"/>
            <a:gd name="connsiteY2" fmla="*/ 1822684 h 2219325"/>
            <a:gd name="connsiteX3" fmla="*/ 731520 w 731520"/>
            <a:gd name="connsiteY3" fmla="*/ 2036445 h 2219325"/>
            <a:gd name="connsiteX4" fmla="*/ 548640 w 731520"/>
            <a:gd name="connsiteY4" fmla="*/ 2188444 h 2219325"/>
            <a:gd name="connsiteX5" fmla="*/ 548640 w 731520"/>
            <a:gd name="connsiteY5" fmla="*/ 2097004 h 2219325"/>
            <a:gd name="connsiteX6" fmla="*/ 1 w 731520"/>
            <a:gd name="connsiteY6" fmla="*/ 1155382 h 2219325"/>
            <a:gd name="connsiteX7" fmla="*/ 0 w 731520"/>
            <a:gd name="connsiteY7" fmla="*/ 972503 h 2219325"/>
            <a:gd name="connsiteX0" fmla="*/ 731520 w 731520"/>
            <a:gd name="connsiteY0" fmla="*/ 182880 h 2219325"/>
            <a:gd name="connsiteX1" fmla="*/ 3240 w 731520"/>
            <a:gd name="connsiteY1" fmla="*/ 1063942 h 2219325"/>
            <a:gd name="connsiteX2" fmla="*/ 122015 w 731520"/>
            <a:gd name="connsiteY2" fmla="*/ 434739 h 2219325"/>
            <a:gd name="connsiteX3" fmla="*/ 731521 w 731520"/>
            <a:gd name="connsiteY3" fmla="*/ 0 h 2219325"/>
            <a:gd name="connsiteX4" fmla="*/ 731520 w 731520"/>
            <a:gd name="connsiteY4" fmla="*/ 182880 h 2219325"/>
            <a:gd name="connsiteX0" fmla="*/ 0 w 731520"/>
            <a:gd name="connsiteY0" fmla="*/ 972503 h 2219325"/>
            <a:gd name="connsiteX1" fmla="*/ 548639 w 731520"/>
            <a:gd name="connsiteY1" fmla="*/ 1914125 h 2219325"/>
            <a:gd name="connsiteX2" fmla="*/ 548640 w 731520"/>
            <a:gd name="connsiteY2" fmla="*/ 1822684 h 2219325"/>
            <a:gd name="connsiteX3" fmla="*/ 731520 w 731520"/>
            <a:gd name="connsiteY3" fmla="*/ 2036445 h 2219325"/>
            <a:gd name="connsiteX4" fmla="*/ 548640 w 731520"/>
            <a:gd name="connsiteY4" fmla="*/ 2188444 h 2219325"/>
            <a:gd name="connsiteX5" fmla="*/ 548640 w 731520"/>
            <a:gd name="connsiteY5" fmla="*/ 2097004 h 2219325"/>
            <a:gd name="connsiteX6" fmla="*/ 1 w 731520"/>
            <a:gd name="connsiteY6" fmla="*/ 1155382 h 2219325"/>
            <a:gd name="connsiteX7" fmla="*/ 0 w 731520"/>
            <a:gd name="connsiteY7" fmla="*/ 972503 h 2219325"/>
            <a:gd name="connsiteX8" fmla="*/ 146923 w 731520"/>
            <a:gd name="connsiteY8" fmla="*/ 387906 h 2219325"/>
            <a:gd name="connsiteX9" fmla="*/ 731521 w 731520"/>
            <a:gd name="connsiteY9" fmla="*/ 1 h 2219325"/>
            <a:gd name="connsiteX10" fmla="*/ 731520 w 731520"/>
            <a:gd name="connsiteY10" fmla="*/ 182880 h 2219325"/>
            <a:gd name="connsiteX11" fmla="*/ 3240 w 731520"/>
            <a:gd name="connsiteY11" fmla="*/ 1063942 h 2219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731520" h="2219325" stroke="0" extrusionOk="0">
              <a:moveTo>
                <a:pt x="0" y="972503"/>
              </a:moveTo>
              <a:cubicBezTo>
                <a:pt x="0" y="1415962"/>
                <a:pt x="225660" y="1803260"/>
                <a:pt x="548639" y="1914125"/>
              </a:cubicBezTo>
              <a:cubicBezTo>
                <a:pt x="548639" y="1883645"/>
                <a:pt x="548640" y="1853164"/>
                <a:pt x="548640" y="1822684"/>
              </a:cubicBezTo>
              <a:lnTo>
                <a:pt x="731520" y="2036445"/>
              </a:lnTo>
              <a:lnTo>
                <a:pt x="548640" y="2188444"/>
              </a:lnTo>
              <a:lnTo>
                <a:pt x="548640" y="2097004"/>
              </a:lnTo>
              <a:cubicBezTo>
                <a:pt x="225661" y="1986138"/>
                <a:pt x="1" y="1598841"/>
                <a:pt x="1" y="1155382"/>
              </a:cubicBezTo>
              <a:cubicBezTo>
                <a:pt x="1" y="1094422"/>
                <a:pt x="0" y="1033463"/>
                <a:pt x="0" y="972503"/>
              </a:cubicBezTo>
              <a:close/>
            </a:path>
            <a:path w="731520" h="2219325" fill="darkenLess" stroke="0" extrusionOk="0">
              <a:moveTo>
                <a:pt x="731520" y="182880"/>
              </a:moveTo>
              <a:cubicBezTo>
                <a:pt x="354158" y="182879"/>
                <a:pt x="38721" y="564490"/>
                <a:pt x="3240" y="1063942"/>
              </a:cubicBezTo>
              <a:cubicBezTo>
                <a:pt x="-12504" y="842317"/>
                <a:pt x="29421" y="620219"/>
                <a:pt x="122015" y="434739"/>
              </a:cubicBezTo>
              <a:cubicBezTo>
                <a:pt x="257562" y="163218"/>
                <a:pt x="486395" y="-1"/>
                <a:pt x="731521" y="0"/>
              </a:cubicBezTo>
              <a:cubicBezTo>
                <a:pt x="731521" y="60960"/>
                <a:pt x="731520" y="121920"/>
                <a:pt x="731520" y="182880"/>
              </a:cubicBezTo>
              <a:close/>
            </a:path>
            <a:path w="731520" h="2219325" fill="none" extrusionOk="0">
              <a:moveTo>
                <a:pt x="0" y="972503"/>
              </a:moveTo>
              <a:cubicBezTo>
                <a:pt x="0" y="1415962"/>
                <a:pt x="225660" y="1803260"/>
                <a:pt x="548639" y="1914125"/>
              </a:cubicBezTo>
              <a:cubicBezTo>
                <a:pt x="548639" y="1883645"/>
                <a:pt x="548640" y="1853164"/>
                <a:pt x="548640" y="1822684"/>
              </a:cubicBezTo>
              <a:lnTo>
                <a:pt x="731520" y="2036445"/>
              </a:lnTo>
              <a:lnTo>
                <a:pt x="548640" y="2188444"/>
              </a:lnTo>
              <a:lnTo>
                <a:pt x="548640" y="2097004"/>
              </a:lnTo>
              <a:cubicBezTo>
                <a:pt x="225661" y="1986138"/>
                <a:pt x="1" y="1598841"/>
                <a:pt x="1" y="1155382"/>
              </a:cubicBezTo>
              <a:cubicBezTo>
                <a:pt x="1" y="1094422"/>
                <a:pt x="0" y="1033463"/>
                <a:pt x="0" y="972503"/>
              </a:cubicBezTo>
              <a:cubicBezTo>
                <a:pt x="0" y="761613"/>
                <a:pt x="51566" y="556439"/>
                <a:pt x="146923" y="387906"/>
              </a:cubicBezTo>
              <a:cubicBezTo>
                <a:pt x="285116" y="143668"/>
                <a:pt x="501632" y="1"/>
                <a:pt x="731521" y="1"/>
              </a:cubicBezTo>
              <a:cubicBezTo>
                <a:pt x="731521" y="60961"/>
                <a:pt x="731520" y="121920"/>
                <a:pt x="731520" y="182880"/>
              </a:cubicBezTo>
              <a:cubicBezTo>
                <a:pt x="354158" y="182879"/>
                <a:pt x="38721" y="564490"/>
                <a:pt x="3240" y="1063942"/>
              </a:cubicBezTo>
            </a:path>
          </a:pathLst>
        </a:cu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289442</xdr:colOff>
      <xdr:row>15</xdr:row>
      <xdr:rowOff>31545</xdr:rowOff>
    </xdr:from>
    <xdr:to>
      <xdr:col>13</xdr:col>
      <xdr:colOff>247407</xdr:colOff>
      <xdr:row>25</xdr:row>
      <xdr:rowOff>36250</xdr:rowOff>
    </xdr:to>
    <xdr:sp macro="" textlink="">
      <xdr:nvSpPr>
        <xdr:cNvPr id="18" name="Freefor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9775099" flipH="1">
          <a:off x="5956817" y="3784395"/>
          <a:ext cx="405640" cy="1909705"/>
        </a:xfrm>
        <a:custGeom>
          <a:avLst/>
          <a:gdLst>
            <a:gd name="connsiteX0" fmla="*/ 0 w 731520"/>
            <a:gd name="connsiteY0" fmla="*/ 972503 h 2219325"/>
            <a:gd name="connsiteX1" fmla="*/ 548639 w 731520"/>
            <a:gd name="connsiteY1" fmla="*/ 1914125 h 2219325"/>
            <a:gd name="connsiteX2" fmla="*/ 548640 w 731520"/>
            <a:gd name="connsiteY2" fmla="*/ 1822684 h 2219325"/>
            <a:gd name="connsiteX3" fmla="*/ 731520 w 731520"/>
            <a:gd name="connsiteY3" fmla="*/ 2036445 h 2219325"/>
            <a:gd name="connsiteX4" fmla="*/ 548640 w 731520"/>
            <a:gd name="connsiteY4" fmla="*/ 2188444 h 2219325"/>
            <a:gd name="connsiteX5" fmla="*/ 548640 w 731520"/>
            <a:gd name="connsiteY5" fmla="*/ 2097004 h 2219325"/>
            <a:gd name="connsiteX6" fmla="*/ 1 w 731520"/>
            <a:gd name="connsiteY6" fmla="*/ 1155382 h 2219325"/>
            <a:gd name="connsiteX7" fmla="*/ 0 w 731520"/>
            <a:gd name="connsiteY7" fmla="*/ 972503 h 2219325"/>
            <a:gd name="connsiteX0" fmla="*/ 731520 w 731520"/>
            <a:gd name="connsiteY0" fmla="*/ 182880 h 2219325"/>
            <a:gd name="connsiteX1" fmla="*/ 3240 w 731520"/>
            <a:gd name="connsiteY1" fmla="*/ 1063942 h 2219325"/>
            <a:gd name="connsiteX2" fmla="*/ 122015 w 731520"/>
            <a:gd name="connsiteY2" fmla="*/ 434739 h 2219325"/>
            <a:gd name="connsiteX3" fmla="*/ 731521 w 731520"/>
            <a:gd name="connsiteY3" fmla="*/ 0 h 2219325"/>
            <a:gd name="connsiteX4" fmla="*/ 731520 w 731520"/>
            <a:gd name="connsiteY4" fmla="*/ 182880 h 2219325"/>
            <a:gd name="connsiteX0" fmla="*/ 0 w 731520"/>
            <a:gd name="connsiteY0" fmla="*/ 972503 h 2219325"/>
            <a:gd name="connsiteX1" fmla="*/ 548639 w 731520"/>
            <a:gd name="connsiteY1" fmla="*/ 1914125 h 2219325"/>
            <a:gd name="connsiteX2" fmla="*/ 548640 w 731520"/>
            <a:gd name="connsiteY2" fmla="*/ 1822684 h 2219325"/>
            <a:gd name="connsiteX3" fmla="*/ 731520 w 731520"/>
            <a:gd name="connsiteY3" fmla="*/ 2036445 h 2219325"/>
            <a:gd name="connsiteX4" fmla="*/ 548640 w 731520"/>
            <a:gd name="connsiteY4" fmla="*/ 2188444 h 2219325"/>
            <a:gd name="connsiteX5" fmla="*/ 548640 w 731520"/>
            <a:gd name="connsiteY5" fmla="*/ 2097004 h 2219325"/>
            <a:gd name="connsiteX6" fmla="*/ 1 w 731520"/>
            <a:gd name="connsiteY6" fmla="*/ 1155382 h 2219325"/>
            <a:gd name="connsiteX7" fmla="*/ 0 w 731520"/>
            <a:gd name="connsiteY7" fmla="*/ 972503 h 2219325"/>
            <a:gd name="connsiteX8" fmla="*/ 146923 w 731520"/>
            <a:gd name="connsiteY8" fmla="*/ 387906 h 2219325"/>
            <a:gd name="connsiteX9" fmla="*/ 731521 w 731520"/>
            <a:gd name="connsiteY9" fmla="*/ 1 h 2219325"/>
            <a:gd name="connsiteX10" fmla="*/ 731520 w 731520"/>
            <a:gd name="connsiteY10" fmla="*/ 182880 h 2219325"/>
            <a:gd name="connsiteX11" fmla="*/ 3240 w 731520"/>
            <a:gd name="connsiteY11" fmla="*/ 1063942 h 2219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731520" h="2219325" stroke="0" extrusionOk="0">
              <a:moveTo>
                <a:pt x="0" y="972503"/>
              </a:moveTo>
              <a:cubicBezTo>
                <a:pt x="0" y="1415962"/>
                <a:pt x="225660" y="1803260"/>
                <a:pt x="548639" y="1914125"/>
              </a:cubicBezTo>
              <a:cubicBezTo>
                <a:pt x="548639" y="1883645"/>
                <a:pt x="548640" y="1853164"/>
                <a:pt x="548640" y="1822684"/>
              </a:cubicBezTo>
              <a:lnTo>
                <a:pt x="731520" y="2036445"/>
              </a:lnTo>
              <a:lnTo>
                <a:pt x="548640" y="2188444"/>
              </a:lnTo>
              <a:lnTo>
                <a:pt x="548640" y="2097004"/>
              </a:lnTo>
              <a:cubicBezTo>
                <a:pt x="225661" y="1986138"/>
                <a:pt x="1" y="1598841"/>
                <a:pt x="1" y="1155382"/>
              </a:cubicBezTo>
              <a:cubicBezTo>
                <a:pt x="1" y="1094422"/>
                <a:pt x="0" y="1033463"/>
                <a:pt x="0" y="972503"/>
              </a:cubicBezTo>
              <a:close/>
            </a:path>
            <a:path w="731520" h="2219325" fill="darkenLess" stroke="0" extrusionOk="0">
              <a:moveTo>
                <a:pt x="731520" y="182880"/>
              </a:moveTo>
              <a:cubicBezTo>
                <a:pt x="354158" y="182879"/>
                <a:pt x="38721" y="564490"/>
                <a:pt x="3240" y="1063942"/>
              </a:cubicBezTo>
              <a:cubicBezTo>
                <a:pt x="-12504" y="842317"/>
                <a:pt x="29421" y="620219"/>
                <a:pt x="122015" y="434739"/>
              </a:cubicBezTo>
              <a:cubicBezTo>
                <a:pt x="257562" y="163218"/>
                <a:pt x="486395" y="-1"/>
                <a:pt x="731521" y="0"/>
              </a:cubicBezTo>
              <a:cubicBezTo>
                <a:pt x="731521" y="60960"/>
                <a:pt x="731520" y="121920"/>
                <a:pt x="731520" y="182880"/>
              </a:cubicBezTo>
              <a:close/>
            </a:path>
            <a:path w="731520" h="2219325" fill="none" extrusionOk="0">
              <a:moveTo>
                <a:pt x="0" y="972503"/>
              </a:moveTo>
              <a:cubicBezTo>
                <a:pt x="0" y="1415962"/>
                <a:pt x="225660" y="1803260"/>
                <a:pt x="548639" y="1914125"/>
              </a:cubicBezTo>
              <a:cubicBezTo>
                <a:pt x="548639" y="1883645"/>
                <a:pt x="548640" y="1853164"/>
                <a:pt x="548640" y="1822684"/>
              </a:cubicBezTo>
              <a:lnTo>
                <a:pt x="731520" y="2036445"/>
              </a:lnTo>
              <a:lnTo>
                <a:pt x="548640" y="2188444"/>
              </a:lnTo>
              <a:lnTo>
                <a:pt x="548640" y="2097004"/>
              </a:lnTo>
              <a:cubicBezTo>
                <a:pt x="225661" y="1986138"/>
                <a:pt x="1" y="1598841"/>
                <a:pt x="1" y="1155382"/>
              </a:cubicBezTo>
              <a:cubicBezTo>
                <a:pt x="1" y="1094422"/>
                <a:pt x="0" y="1033463"/>
                <a:pt x="0" y="972503"/>
              </a:cubicBezTo>
              <a:cubicBezTo>
                <a:pt x="0" y="761613"/>
                <a:pt x="51566" y="556439"/>
                <a:pt x="146923" y="387906"/>
              </a:cubicBezTo>
              <a:cubicBezTo>
                <a:pt x="285116" y="143668"/>
                <a:pt x="501632" y="1"/>
                <a:pt x="731521" y="1"/>
              </a:cubicBezTo>
              <a:cubicBezTo>
                <a:pt x="731521" y="60961"/>
                <a:pt x="731520" y="121920"/>
                <a:pt x="731520" y="182880"/>
              </a:cubicBezTo>
              <a:cubicBezTo>
                <a:pt x="354158" y="182879"/>
                <a:pt x="38721" y="564490"/>
                <a:pt x="3240" y="1063942"/>
              </a:cubicBezTo>
            </a:path>
          </a:pathLst>
        </a:cu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XFC70"/>
  <sheetViews>
    <sheetView tabSelected="1" topLeftCell="A4" zoomScaleNormal="100" workbookViewId="0">
      <selection activeCell="P14" sqref="P14"/>
    </sheetView>
  </sheetViews>
  <sheetFormatPr defaultRowHeight="15" x14ac:dyDescent="0.25"/>
  <cols>
    <col min="2" max="2" width="8.7109375"/>
    <col min="3" max="16" width="6.7109375" customWidth="1"/>
    <col min="17" max="17" width="7.7109375" customWidth="1"/>
    <col min="18" max="18" width="53.140625" bestFit="1" customWidth="1"/>
    <col min="19" max="20" width="7.7109375" customWidth="1"/>
    <col min="21" max="45" width="4.7109375" customWidth="1"/>
    <col min="46" max="1031" width="8.7109375"/>
  </cols>
  <sheetData>
    <row r="3" spans="3:16382" x14ac:dyDescent="0.25">
      <c r="K3" s="34"/>
    </row>
    <row r="5" spans="3:16382" s="21" customFormat="1" ht="85.5" thickBot="1" x14ac:dyDescent="0.3">
      <c r="C5" s="21" t="s">
        <v>29</v>
      </c>
      <c r="D5" s="21" t="s">
        <v>21</v>
      </c>
      <c r="E5" s="21" t="s">
        <v>26</v>
      </c>
      <c r="F5" s="21" t="s">
        <v>23</v>
      </c>
      <c r="G5" s="21" t="s">
        <v>19</v>
      </c>
      <c r="H5" s="21" t="s">
        <v>20</v>
      </c>
      <c r="I5" s="21" t="s">
        <v>0</v>
      </c>
      <c r="J5" s="21" t="s">
        <v>28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3:16382" ht="15" customHeight="1" x14ac:dyDescent="0.25">
      <c r="C6" s="59"/>
      <c r="D6" s="25"/>
      <c r="E6" s="26" t="s">
        <v>17</v>
      </c>
      <c r="F6" s="19">
        <v>1.0594630943592953</v>
      </c>
      <c r="G6" s="25"/>
      <c r="H6" s="6"/>
      <c r="I6" s="24"/>
      <c r="J6" s="24"/>
      <c r="K6" s="24"/>
      <c r="L6" s="6"/>
      <c r="M6" s="25"/>
      <c r="N6" s="25"/>
      <c r="O6" s="2"/>
      <c r="P6" s="47"/>
      <c r="R6" t="s">
        <v>35</v>
      </c>
    </row>
    <row r="7" spans="3:16382" ht="15" customHeight="1" x14ac:dyDescent="0.25">
      <c r="C7" s="64" t="s">
        <v>31</v>
      </c>
      <c r="D7" s="65"/>
      <c r="E7" s="65"/>
      <c r="F7" s="43">
        <v>762</v>
      </c>
      <c r="G7" s="5"/>
      <c r="H7" s="7"/>
      <c r="L7" s="7"/>
      <c r="M7" s="1"/>
      <c r="N7" s="1"/>
      <c r="O7" s="8"/>
      <c r="P7" s="48"/>
      <c r="R7" t="s">
        <v>36</v>
      </c>
    </row>
    <row r="8" spans="3:16382" ht="15" customHeight="1" x14ac:dyDescent="0.25">
      <c r="C8" s="64" t="s">
        <v>32</v>
      </c>
      <c r="D8" s="65"/>
      <c r="E8" s="65"/>
      <c r="F8" s="44">
        <v>3.5</v>
      </c>
      <c r="G8" s="5"/>
      <c r="H8" s="7"/>
      <c r="J8" s="1"/>
      <c r="K8" s="62" t="s">
        <v>1</v>
      </c>
      <c r="L8" s="62"/>
      <c r="M8" s="62" t="s">
        <v>2</v>
      </c>
      <c r="N8" s="62"/>
      <c r="O8" s="62" t="s">
        <v>0</v>
      </c>
      <c r="P8" s="63"/>
      <c r="R8" t="s">
        <v>37</v>
      </c>
    </row>
    <row r="9" spans="3:16382" ht="15" customHeight="1" x14ac:dyDescent="0.25">
      <c r="C9" s="64" t="s">
        <v>27</v>
      </c>
      <c r="D9" s="65"/>
      <c r="E9" s="65"/>
      <c r="F9" s="43">
        <v>19</v>
      </c>
      <c r="G9" s="1"/>
      <c r="H9" s="7"/>
      <c r="J9" s="1"/>
      <c r="K9" s="1"/>
      <c r="L9" s="1"/>
      <c r="M9" s="62" t="s">
        <v>4</v>
      </c>
      <c r="N9" s="62"/>
      <c r="O9" s="9" t="s">
        <v>3</v>
      </c>
      <c r="P9" s="49" t="s">
        <v>3</v>
      </c>
      <c r="R9" t="s">
        <v>38</v>
      </c>
    </row>
    <row r="10" spans="3:16382" ht="15" customHeight="1" x14ac:dyDescent="0.25">
      <c r="C10" s="56" t="s">
        <v>5</v>
      </c>
      <c r="D10" s="52" t="s">
        <v>18</v>
      </c>
      <c r="E10" s="52" t="s">
        <v>6</v>
      </c>
      <c r="F10" s="52" t="s">
        <v>7</v>
      </c>
      <c r="G10" s="52" t="s">
        <v>8</v>
      </c>
      <c r="H10" s="52" t="s">
        <v>9</v>
      </c>
      <c r="I10" s="52" t="s">
        <v>10</v>
      </c>
      <c r="J10" s="52" t="s">
        <v>11</v>
      </c>
      <c r="K10" s="5" t="s">
        <v>12</v>
      </c>
      <c r="L10" s="52" t="s">
        <v>13</v>
      </c>
      <c r="M10" s="5" t="s">
        <v>12</v>
      </c>
      <c r="N10" s="5" t="s">
        <v>13</v>
      </c>
      <c r="O10" s="61" t="s">
        <v>34</v>
      </c>
      <c r="P10" s="49" t="str">
        <f>CONCATENATE("1-",F9)</f>
        <v>1-19</v>
      </c>
      <c r="R10" t="s">
        <v>39</v>
      </c>
    </row>
    <row r="11" spans="3:16382" x14ac:dyDescent="0.25">
      <c r="C11" s="56" t="s">
        <v>14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"/>
      <c r="K11" s="9"/>
      <c r="L11" s="9"/>
      <c r="M11" s="10" t="s">
        <v>15</v>
      </c>
      <c r="N11" s="9" t="s">
        <v>15</v>
      </c>
      <c r="O11" s="9" t="s">
        <v>15</v>
      </c>
      <c r="P11" s="49" t="s">
        <v>15</v>
      </c>
      <c r="R11" t="s">
        <v>40</v>
      </c>
    </row>
    <row r="12" spans="3:16382" x14ac:dyDescent="0.25"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9"/>
      <c r="O12" s="1"/>
      <c r="P12" s="48"/>
      <c r="R12" t="s">
        <v>41</v>
      </c>
    </row>
    <row r="13" spans="3:16382" x14ac:dyDescent="0.25">
      <c r="C13" s="53">
        <v>0</v>
      </c>
      <c r="D13" s="36">
        <v>0</v>
      </c>
      <c r="E13" s="37">
        <f>F$7-D13</f>
        <v>762</v>
      </c>
      <c r="F13" s="38">
        <v>0</v>
      </c>
      <c r="G13" s="13">
        <f t="shared" ref="G13:G35" si="0">(F13/F$25)*$F$8</f>
        <v>0</v>
      </c>
      <c r="H13" s="13">
        <f t="shared" ref="H13:H35" si="1">(C13/C$25)*$F$8*(E13/E$25)</f>
        <v>0</v>
      </c>
      <c r="I13" s="14">
        <f t="shared" ref="I13:I35" si="2">G13-H13</f>
        <v>0</v>
      </c>
      <c r="J13" s="13">
        <f t="shared" ref="J13:J35" si="3">SIN(RADIANS((F13/F$25)*90))*F$8</f>
        <v>0</v>
      </c>
      <c r="K13" s="12">
        <v>0</v>
      </c>
      <c r="L13" s="31">
        <v>0</v>
      </c>
      <c r="M13" s="13">
        <f t="shared" ref="M13:M35" si="4">(J13/K$36)</f>
        <v>0</v>
      </c>
      <c r="N13" s="13">
        <f t="shared" ref="N13:N35" si="5">(J13/L$36)</f>
        <v>0</v>
      </c>
      <c r="O13" s="35">
        <f t="shared" ref="O13:O34" si="6">((F13-F$14)/(F$25-F$14)*(H$25-H$14))+H$14-H13</f>
        <v>0.17765562607502516</v>
      </c>
      <c r="P13" s="58">
        <f t="shared" ref="P13:P35" ca="1" si="7">((F13-F$14)/(INDIRECT(ADDRESS(F$9+13,6,4))-F$14)*(INDIRECT(ADDRESS(F$9+13,8,4))-H$14))+H$14-H13</f>
        <v>0.26102367774669094</v>
      </c>
    </row>
    <row r="14" spans="3:16382" x14ac:dyDescent="0.25">
      <c r="C14" s="53">
        <v>1</v>
      </c>
      <c r="D14" s="36">
        <f>(F7/2)/(1+1/F6+1/(POWER(F6,2))+1/(POWER(F6,3))+1/(POWER(F6,4))+1/(POWER(F6,5))+1/(POWER(F6,6))+1/(POWER(F6,7))+1/(POWER(F6,8))+1/(POWER(F6,9))+1/(POWER(F6,10))+1/(POWER(F6,11)))</f>
        <v>42.767773736549557</v>
      </c>
      <c r="E14" s="37">
        <f>E13-D14</f>
        <v>719.23222626345046</v>
      </c>
      <c r="F14" s="39">
        <f t="shared" ref="F14:F35" si="8">F13+D14</f>
        <v>42.767773736549557</v>
      </c>
      <c r="G14" s="35">
        <f t="shared" si="0"/>
        <v>0.39287981122814564</v>
      </c>
      <c r="H14" s="13">
        <f t="shared" si="1"/>
        <v>0.55059334906432111</v>
      </c>
      <c r="I14" s="14">
        <f t="shared" si="2"/>
        <v>-0.15771353783617548</v>
      </c>
      <c r="J14" s="13">
        <f t="shared" si="3"/>
        <v>0.61394133071365631</v>
      </c>
      <c r="K14" s="60">
        <f t="shared" ref="K14:K35" si="9">(J14/G14)</f>
        <v>1.5626695828285766</v>
      </c>
      <c r="L14" s="32">
        <f t="shared" ref="L14:L35" si="10">(J14/H14)</f>
        <v>1.1150540262736353</v>
      </c>
      <c r="M14" s="35">
        <f t="shared" si="4"/>
        <v>0.39287981122814564</v>
      </c>
      <c r="N14" s="13">
        <f t="shared" si="5"/>
        <v>0.53812800394363525</v>
      </c>
      <c r="O14" s="45">
        <f t="shared" si="6"/>
        <v>0</v>
      </c>
      <c r="P14" s="58">
        <f t="shared" ca="1" si="7"/>
        <v>0</v>
      </c>
    </row>
    <row r="15" spans="3:16382" x14ac:dyDescent="0.25">
      <c r="C15" s="53">
        <v>2</v>
      </c>
      <c r="D15" s="36">
        <f>D14/POWER(2,1/12)</f>
        <v>40.367403040511896</v>
      </c>
      <c r="E15" s="37">
        <f t="shared" ref="E15:E35" si="11">E14-D15</f>
        <v>678.86482322293853</v>
      </c>
      <c r="F15" s="39">
        <f t="shared" si="8"/>
        <v>83.135176777061446</v>
      </c>
      <c r="G15" s="13">
        <f t="shared" si="0"/>
        <v>0.76370897301762508</v>
      </c>
      <c r="H15" s="13">
        <f t="shared" si="1"/>
        <v>1.0393818378303956</v>
      </c>
      <c r="I15" s="14">
        <f t="shared" si="2"/>
        <v>-0.27567286481277054</v>
      </c>
      <c r="J15" s="13">
        <f t="shared" si="3"/>
        <v>1.176280297263967</v>
      </c>
      <c r="K15" s="32">
        <f t="shared" si="9"/>
        <v>1.5402206060459898</v>
      </c>
      <c r="L15" s="32">
        <f t="shared" si="10"/>
        <v>1.1317114215881749</v>
      </c>
      <c r="M15" s="13">
        <f t="shared" si="4"/>
        <v>0.7527376933611204</v>
      </c>
      <c r="N15" s="13">
        <f t="shared" si="5"/>
        <v>1.0310258273524058</v>
      </c>
      <c r="O15" s="35">
        <f t="shared" si="6"/>
        <v>-0.13678215180647701</v>
      </c>
      <c r="P15" s="58">
        <f t="shared" ca="1" si="7"/>
        <v>-0.21547111427768251</v>
      </c>
    </row>
    <row r="16" spans="3:16382" x14ac:dyDescent="0.25">
      <c r="C16" s="53">
        <v>3</v>
      </c>
      <c r="D16" s="36">
        <f t="shared" ref="D16:D35" si="12">D15/POWER(2,1/12)</f>
        <v>38.101754799608067</v>
      </c>
      <c r="E16" s="37">
        <f t="shared" si="11"/>
        <v>640.76306842333042</v>
      </c>
      <c r="F16" s="39">
        <f t="shared" si="8"/>
        <v>121.23693157666952</v>
      </c>
      <c r="G16" s="13">
        <f t="shared" si="0"/>
        <v>1.1137250932239984</v>
      </c>
      <c r="H16" s="13">
        <f t="shared" si="1"/>
        <v>1.4715687266940003</v>
      </c>
      <c r="I16" s="14">
        <f t="shared" si="2"/>
        <v>-0.35784363347000192</v>
      </c>
      <c r="J16" s="13">
        <f t="shared" si="3"/>
        <v>1.6774937796738911</v>
      </c>
      <c r="K16" s="32">
        <f t="shared" si="9"/>
        <v>1.5062009376280656</v>
      </c>
      <c r="L16" s="32">
        <f t="shared" si="10"/>
        <v>1.1399357360919991</v>
      </c>
      <c r="M16" s="13">
        <f t="shared" si="4"/>
        <v>1.0734795110284747</v>
      </c>
      <c r="N16" s="13">
        <f t="shared" si="5"/>
        <v>1.4703463248425601</v>
      </c>
      <c r="O16" s="35">
        <f t="shared" si="6"/>
        <v>-0.2367193013127411</v>
      </c>
      <c r="P16" s="58">
        <f t="shared" ca="1" si="7"/>
        <v>-0.38968075415209102</v>
      </c>
    </row>
    <row r="17" spans="3:16382" x14ac:dyDescent="0.25">
      <c r="C17" s="53">
        <v>4</v>
      </c>
      <c r="D17" s="36">
        <f t="shared" si="12"/>
        <v>35.963267623446477</v>
      </c>
      <c r="E17" s="37">
        <f t="shared" si="11"/>
        <v>604.799800799884</v>
      </c>
      <c r="F17" s="39">
        <f t="shared" si="8"/>
        <v>157.200199200116</v>
      </c>
      <c r="G17" s="13">
        <f t="shared" si="0"/>
        <v>1.4440963181113022</v>
      </c>
      <c r="H17" s="35">
        <f t="shared" si="1"/>
        <v>1.851967893962899</v>
      </c>
      <c r="I17" s="14">
        <f t="shared" si="2"/>
        <v>-0.40787157585159672</v>
      </c>
      <c r="J17" s="13">
        <f t="shared" si="3"/>
        <v>2.1128795099421023</v>
      </c>
      <c r="K17" s="32">
        <f t="shared" si="9"/>
        <v>1.4631153638737096</v>
      </c>
      <c r="L17" s="60">
        <f t="shared" si="10"/>
        <v>1.1408834444861224</v>
      </c>
      <c r="M17" s="13">
        <f t="shared" si="4"/>
        <v>1.3520961392987472</v>
      </c>
      <c r="N17" s="35">
        <f t="shared" si="5"/>
        <v>1.8519678939628992</v>
      </c>
      <c r="O17" s="35">
        <f t="shared" si="6"/>
        <v>-0.30351647420705796</v>
      </c>
      <c r="P17" s="58">
        <f t="shared" ca="1" si="7"/>
        <v>-0.52658182284379818</v>
      </c>
    </row>
    <row r="18" spans="3:16382" x14ac:dyDescent="0.25">
      <c r="C18" s="53">
        <v>5</v>
      </c>
      <c r="D18" s="36">
        <f t="shared" si="12"/>
        <v>33.944804509868341</v>
      </c>
      <c r="E18" s="37">
        <f t="shared" si="11"/>
        <v>570.85499629001561</v>
      </c>
      <c r="F18" s="39">
        <f t="shared" si="8"/>
        <v>191.14500370998434</v>
      </c>
      <c r="G18" s="13">
        <f t="shared" si="0"/>
        <v>1.7559252309316151</v>
      </c>
      <c r="H18" s="13">
        <f t="shared" si="1"/>
        <v>2.1850311537784939</v>
      </c>
      <c r="I18" s="14">
        <f t="shared" si="2"/>
        <v>-0.42910592284687876</v>
      </c>
      <c r="J18" s="13">
        <f t="shared" si="3"/>
        <v>2.4814462526652736</v>
      </c>
      <c r="K18" s="32">
        <f t="shared" si="9"/>
        <v>1.4131844619310638</v>
      </c>
      <c r="L18" s="32">
        <f t="shared" si="10"/>
        <v>1.1356571499560544</v>
      </c>
      <c r="M18" s="13">
        <f t="shared" si="4"/>
        <v>1.5879532563586642</v>
      </c>
      <c r="N18" s="13">
        <f t="shared" si="5"/>
        <v>2.1750217032757178</v>
      </c>
      <c r="O18" s="35">
        <f t="shared" si="6"/>
        <v>-0.34057886712673602</v>
      </c>
      <c r="P18" s="58">
        <f t="shared" ca="1" si="7"/>
        <v>-0.62981348222554701</v>
      </c>
    </row>
    <row r="19" spans="3:16382" x14ac:dyDescent="0.25">
      <c r="C19" s="53">
        <v>6</v>
      </c>
      <c r="D19" s="36">
        <f t="shared" si="12"/>
        <v>32.039629025866425</v>
      </c>
      <c r="E19" s="37">
        <f t="shared" si="11"/>
        <v>538.81536726414913</v>
      </c>
      <c r="F19" s="39">
        <f t="shared" si="8"/>
        <v>223.18463273585076</v>
      </c>
      <c r="G19" s="13">
        <f t="shared" si="0"/>
        <v>2.0502525316941678</v>
      </c>
      <c r="H19" s="13">
        <f t="shared" si="1"/>
        <v>2.4748737341529159</v>
      </c>
      <c r="I19" s="14">
        <f t="shared" si="2"/>
        <v>-0.42462120245874813</v>
      </c>
      <c r="J19" s="13">
        <f t="shared" si="3"/>
        <v>2.7849262054861836</v>
      </c>
      <c r="K19" s="32">
        <f t="shared" si="9"/>
        <v>1.358333260139881</v>
      </c>
      <c r="L19" s="32">
        <f t="shared" si="10"/>
        <v>1.1252801171448008</v>
      </c>
      <c r="M19" s="13">
        <f t="shared" si="4"/>
        <v>1.7821593483922618</v>
      </c>
      <c r="N19" s="13">
        <f t="shared" si="5"/>
        <v>2.4410260477927892</v>
      </c>
      <c r="O19" s="35">
        <f t="shared" si="6"/>
        <v>-0.35103383270658917</v>
      </c>
      <c r="P19" s="58">
        <f t="shared" ca="1" si="7"/>
        <v>-0.70272391870793927</v>
      </c>
    </row>
    <row r="20" spans="3:16382" x14ac:dyDescent="0.25">
      <c r="C20" s="53">
        <v>7</v>
      </c>
      <c r="D20" s="36">
        <f t="shared" si="12"/>
        <v>30.241382825366109</v>
      </c>
      <c r="E20" s="37">
        <f t="shared" si="11"/>
        <v>508.57398443878304</v>
      </c>
      <c r="F20" s="39">
        <f t="shared" si="8"/>
        <v>253.42601556121687</v>
      </c>
      <c r="G20" s="13">
        <f t="shared" si="0"/>
        <v>2.3280605104048799</v>
      </c>
      <c r="H20" s="13">
        <f t="shared" si="1"/>
        <v>2.7252980355971532</v>
      </c>
      <c r="I20" s="14">
        <f t="shared" si="2"/>
        <v>-0.39723752519227329</v>
      </c>
      <c r="J20" s="13">
        <f t="shared" si="3"/>
        <v>3.0269391645824784</v>
      </c>
      <c r="K20" s="32">
        <f t="shared" si="9"/>
        <v>1.3001978045905922</v>
      </c>
      <c r="L20" s="32">
        <f t="shared" si="10"/>
        <v>1.110681886914886</v>
      </c>
      <c r="M20" s="13">
        <f t="shared" si="4"/>
        <v>1.9370308335453987</v>
      </c>
      <c r="N20" s="13">
        <f t="shared" si="5"/>
        <v>2.6531537285527658</v>
      </c>
      <c r="O20" s="35">
        <f t="shared" si="6"/>
        <v>-0.33775134126482609</v>
      </c>
      <c r="P20" s="58">
        <f t="shared" ca="1" si="7"/>
        <v>-0.74839154193752089</v>
      </c>
    </row>
    <row r="21" spans="3:16382" x14ac:dyDescent="0.25">
      <c r="C21" s="53">
        <v>8</v>
      </c>
      <c r="D21" s="36">
        <f t="shared" si="12"/>
        <v>28.544064428836407</v>
      </c>
      <c r="E21" s="37">
        <f t="shared" si="11"/>
        <v>480.02992000994664</v>
      </c>
      <c r="F21" s="39">
        <f t="shared" si="8"/>
        <v>281.97007999005325</v>
      </c>
      <c r="G21" s="13">
        <f t="shared" si="0"/>
        <v>2.5902763253679439</v>
      </c>
      <c r="H21" s="13">
        <f t="shared" si="1"/>
        <v>2.9398157830880365</v>
      </c>
      <c r="I21" s="14">
        <f t="shared" si="2"/>
        <v>-0.34953945772009254</v>
      </c>
      <c r="J21" s="13">
        <f t="shared" si="3"/>
        <v>3.2123135475813882</v>
      </c>
      <c r="K21" s="32">
        <f t="shared" si="9"/>
        <v>1.2401431909489753</v>
      </c>
      <c r="L21" s="32">
        <f t="shared" si="10"/>
        <v>1.0926921224319419</v>
      </c>
      <c r="M21" s="13">
        <f t="shared" si="4"/>
        <v>2.0556575637485714</v>
      </c>
      <c r="N21" s="13">
        <f t="shared" si="5"/>
        <v>2.8156369198856073</v>
      </c>
      <c r="O21" s="35">
        <f t="shared" si="6"/>
        <v>-0.30336302087094102</v>
      </c>
      <c r="P21" s="58">
        <f t="shared" ca="1" si="7"/>
        <v>-0.7696447205115593</v>
      </c>
    </row>
    <row r="22" spans="3:16382" x14ac:dyDescent="0.25">
      <c r="C22" s="53">
        <v>9</v>
      </c>
      <c r="D22" s="36">
        <f t="shared" si="12"/>
        <v>26.942009193909939</v>
      </c>
      <c r="E22" s="37">
        <f t="shared" si="11"/>
        <v>453.0879108160367</v>
      </c>
      <c r="F22" s="39">
        <f t="shared" si="8"/>
        <v>308.91208918396319</v>
      </c>
      <c r="G22" s="13">
        <f t="shared" si="0"/>
        <v>2.8377750974904763</v>
      </c>
      <c r="H22" s="13">
        <f t="shared" si="1"/>
        <v>3.1216686768821429</v>
      </c>
      <c r="I22" s="14">
        <f t="shared" si="2"/>
        <v>-0.2838935793916666</v>
      </c>
      <c r="J22" s="13">
        <f t="shared" si="3"/>
        <v>3.3465547119009895</v>
      </c>
      <c r="K22" s="32">
        <f t="shared" si="9"/>
        <v>1.1792882088719578</v>
      </c>
      <c r="L22" s="32">
        <f t="shared" si="10"/>
        <v>1.0720403278811312</v>
      </c>
      <c r="M22" s="13">
        <f t="shared" si="4"/>
        <v>2.1415625853825193</v>
      </c>
      <c r="N22" s="13">
        <f t="shared" si="5"/>
        <v>2.9333011431403033</v>
      </c>
      <c r="O22" s="35">
        <f t="shared" si="6"/>
        <v>-0.25027987091800874</v>
      </c>
      <c r="P22" s="58">
        <f t="shared" ca="1" si="7"/>
        <v>-0.76908015215355441</v>
      </c>
    </row>
    <row r="23" spans="3:16382" x14ac:dyDescent="0.25">
      <c r="C23" s="53">
        <v>10</v>
      </c>
      <c r="D23" s="36">
        <f t="shared" si="12"/>
        <v>25.429870410165609</v>
      </c>
      <c r="E23" s="37">
        <f t="shared" si="11"/>
        <v>427.65804040587108</v>
      </c>
      <c r="F23" s="39">
        <f t="shared" si="8"/>
        <v>334.34195959412881</v>
      </c>
      <c r="G23" s="13">
        <f t="shared" si="0"/>
        <v>3.0713828309171949</v>
      </c>
      <c r="H23" s="13">
        <f t="shared" si="1"/>
        <v>3.2738476409023378</v>
      </c>
      <c r="I23" s="14">
        <f t="shared" si="2"/>
        <v>-0.20246480998514294</v>
      </c>
      <c r="J23" s="13">
        <f t="shared" si="3"/>
        <v>3.4354433141833365</v>
      </c>
      <c r="K23" s="32">
        <f t="shared" si="9"/>
        <v>1.1185330853586311</v>
      </c>
      <c r="L23" s="32">
        <f t="shared" si="10"/>
        <v>1.0493595582341944</v>
      </c>
      <c r="M23" s="13">
        <f t="shared" si="4"/>
        <v>2.198445117210809</v>
      </c>
      <c r="N23" s="13">
        <f t="shared" si="5"/>
        <v>3.0112132232146918</v>
      </c>
      <c r="O23" s="35">
        <f t="shared" si="6"/>
        <v>-0.18070873812231136</v>
      </c>
      <c r="P23" s="58">
        <f t="shared" ca="1" si="7"/>
        <v>-0.74907995946378714</v>
      </c>
    </row>
    <row r="24" spans="3:16382" x14ac:dyDescent="0.25">
      <c r="C24" s="53">
        <v>11</v>
      </c>
      <c r="D24" s="36">
        <f t="shared" si="12"/>
        <v>24.002601454979597</v>
      </c>
      <c r="E24" s="37">
        <f t="shared" si="11"/>
        <v>403.65543895089149</v>
      </c>
      <c r="F24" s="39">
        <f t="shared" si="8"/>
        <v>358.34456104910839</v>
      </c>
      <c r="G24" s="13">
        <f t="shared" si="0"/>
        <v>3.2918791697424665</v>
      </c>
      <c r="H24" s="13">
        <f t="shared" si="1"/>
        <v>3.3991107610694056</v>
      </c>
      <c r="I24" s="14">
        <f t="shared" si="2"/>
        <v>-0.10723159132693905</v>
      </c>
      <c r="J24" s="13">
        <f t="shared" si="3"/>
        <v>3.4847434251299361</v>
      </c>
      <c r="K24" s="32">
        <f t="shared" si="9"/>
        <v>1.0585878902118262</v>
      </c>
      <c r="L24" s="32">
        <f t="shared" si="10"/>
        <v>1.0251926665765929</v>
      </c>
      <c r="M24" s="13">
        <f t="shared" si="4"/>
        <v>2.2299937641470104</v>
      </c>
      <c r="N24" s="13">
        <f t="shared" si="5"/>
        <v>3.0544254472020467</v>
      </c>
      <c r="O24" s="35">
        <f t="shared" si="6"/>
        <v>-9.6667638070179862E-2</v>
      </c>
      <c r="P24" s="58">
        <f t="shared" ca="1" si="7"/>
        <v>-0.71182759643312554</v>
      </c>
    </row>
    <row r="25" spans="3:16382" s="4" customFormat="1" x14ac:dyDescent="0.25">
      <c r="C25" s="54">
        <v>12</v>
      </c>
      <c r="D25" s="40">
        <f t="shared" si="12"/>
        <v>22.655438950891483</v>
      </c>
      <c r="E25" s="41">
        <f t="shared" si="11"/>
        <v>381</v>
      </c>
      <c r="F25" s="42">
        <f t="shared" si="8"/>
        <v>380.99999999999989</v>
      </c>
      <c r="G25" s="27">
        <f t="shared" si="0"/>
        <v>3.5</v>
      </c>
      <c r="H25" s="27">
        <f t="shared" si="1"/>
        <v>3.5</v>
      </c>
      <c r="I25" s="28">
        <f t="shared" si="2"/>
        <v>0</v>
      </c>
      <c r="J25" s="27">
        <f t="shared" si="3"/>
        <v>3.5</v>
      </c>
      <c r="K25" s="33">
        <f t="shared" si="9"/>
        <v>1</v>
      </c>
      <c r="L25" s="33">
        <f t="shared" si="10"/>
        <v>1</v>
      </c>
      <c r="M25" s="45">
        <f t="shared" si="4"/>
        <v>2.2397569124399772</v>
      </c>
      <c r="N25" s="45">
        <f t="shared" si="5"/>
        <v>3.0677980445026729</v>
      </c>
      <c r="O25" s="45">
        <f t="shared" si="6"/>
        <v>0</v>
      </c>
      <c r="P25" s="58">
        <f t="shared" ca="1" si="7"/>
        <v>-0.65932264536032958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spans="3:16382" x14ac:dyDescent="0.25">
      <c r="C26" s="53">
        <v>13</v>
      </c>
      <c r="D26" s="36">
        <f t="shared" si="12"/>
        <v>21.383886868274764</v>
      </c>
      <c r="E26" s="37">
        <f t="shared" si="11"/>
        <v>359.61611313172523</v>
      </c>
      <c r="F26" s="39">
        <f t="shared" si="8"/>
        <v>402.38388686827466</v>
      </c>
      <c r="G26" s="13">
        <f t="shared" si="0"/>
        <v>3.6964399056140724</v>
      </c>
      <c r="H26" s="13">
        <f t="shared" si="1"/>
        <v>3.5788567689180879</v>
      </c>
      <c r="I26" s="14">
        <f t="shared" si="2"/>
        <v>0.11758313669598452</v>
      </c>
      <c r="J26" s="13">
        <f t="shared" si="3"/>
        <v>3.4864068586899415</v>
      </c>
      <c r="K26" s="32">
        <f t="shared" si="9"/>
        <v>0.94317963979202335</v>
      </c>
      <c r="L26" s="32">
        <f t="shared" si="10"/>
        <v>0.97416775350411844</v>
      </c>
      <c r="M26" s="13">
        <f t="shared" si="4"/>
        <v>2.2310582460939838</v>
      </c>
      <c r="N26" s="13">
        <f t="shared" si="5"/>
        <v>3.0558834695513455</v>
      </c>
      <c r="O26" s="13">
        <f t="shared" si="6"/>
        <v>0.10761209257655979</v>
      </c>
      <c r="P26" s="58">
        <f t="shared" ca="1" si="7"/>
        <v>-0.59339457861960243</v>
      </c>
    </row>
    <row r="27" spans="3:16382" x14ac:dyDescent="0.25">
      <c r="C27" s="53">
        <v>14</v>
      </c>
      <c r="D27" s="36">
        <f t="shared" si="12"/>
        <v>20.183701520255934</v>
      </c>
      <c r="E27" s="37">
        <f t="shared" si="11"/>
        <v>339.43241161146932</v>
      </c>
      <c r="F27" s="39">
        <f t="shared" si="8"/>
        <v>422.56758838853057</v>
      </c>
      <c r="G27" s="13">
        <f t="shared" si="0"/>
        <v>3.881854486508812</v>
      </c>
      <c r="H27" s="13">
        <f t="shared" si="1"/>
        <v>3.6378364324063863</v>
      </c>
      <c r="I27" s="14">
        <f t="shared" si="2"/>
        <v>0.24401805410242572</v>
      </c>
      <c r="J27" s="13">
        <f t="shared" si="3"/>
        <v>3.4487287005932235</v>
      </c>
      <c r="K27" s="32">
        <f t="shared" si="9"/>
        <v>0.88842297221060318</v>
      </c>
      <c r="L27" s="32">
        <f t="shared" si="10"/>
        <v>0.94801642808110798</v>
      </c>
      <c r="M27" s="13">
        <f t="shared" si="4"/>
        <v>2.206946841795375</v>
      </c>
      <c r="N27" s="13">
        <f t="shared" si="5"/>
        <v>3.022858046771467</v>
      </c>
      <c r="O27" s="13">
        <f t="shared" si="6"/>
        <v>0.22463559756806006</v>
      </c>
      <c r="P27" s="58">
        <f t="shared" ca="1" si="7"/>
        <v>-0.51571555486370491</v>
      </c>
    </row>
    <row r="28" spans="3:16382" x14ac:dyDescent="0.25">
      <c r="C28" s="53">
        <v>15</v>
      </c>
      <c r="D28" s="36">
        <f t="shared" si="12"/>
        <v>19.050877399804019</v>
      </c>
      <c r="E28" s="37">
        <f t="shared" si="11"/>
        <v>320.38153421166533</v>
      </c>
      <c r="F28" s="39">
        <f t="shared" si="8"/>
        <v>441.61846578833456</v>
      </c>
      <c r="G28" s="13">
        <f t="shared" si="0"/>
        <v>4.056862546611999</v>
      </c>
      <c r="H28" s="13">
        <f t="shared" si="1"/>
        <v>3.6789218167350017</v>
      </c>
      <c r="I28" s="14">
        <f t="shared" si="2"/>
        <v>0.37794072987699723</v>
      </c>
      <c r="J28" s="13">
        <f>SIN(RADIANS((F28/F$25)*90))*F$8</f>
        <v>3.3912633212539989</v>
      </c>
      <c r="K28" s="32">
        <f t="shared" si="9"/>
        <v>0.8359325173799983</v>
      </c>
      <c r="L28" s="32">
        <f t="shared" si="10"/>
        <v>0.92180902182468882</v>
      </c>
      <c r="M28" s="13">
        <f t="shared" si="4"/>
        <v>2.1701729901950855</v>
      </c>
      <c r="N28" s="13">
        <f t="shared" si="5"/>
        <v>2.9724888529533304</v>
      </c>
      <c r="O28" s="13">
        <f t="shared" si="6"/>
        <v>0.349675082918115</v>
      </c>
      <c r="P28" s="58">
        <f t="shared" ca="1" si="7"/>
        <v>-0.42781231469772241</v>
      </c>
    </row>
    <row r="29" spans="3:16382" x14ac:dyDescent="0.25">
      <c r="C29" s="53">
        <v>16</v>
      </c>
      <c r="D29" s="36">
        <f t="shared" si="12"/>
        <v>17.981633811723224</v>
      </c>
      <c r="E29" s="37">
        <f t="shared" si="11"/>
        <v>302.39990039994211</v>
      </c>
      <c r="F29" s="39">
        <f t="shared" si="8"/>
        <v>459.60009960005777</v>
      </c>
      <c r="G29" s="13">
        <f t="shared" si="0"/>
        <v>4.2220481590556505</v>
      </c>
      <c r="H29" s="13">
        <f t="shared" si="1"/>
        <v>3.7039357879257997</v>
      </c>
      <c r="I29" s="14">
        <f t="shared" si="2"/>
        <v>0.51811237112985076</v>
      </c>
      <c r="J29" s="13">
        <f t="shared" si="3"/>
        <v>3.3178327813751021</v>
      </c>
      <c r="K29" s="32">
        <f t="shared" si="9"/>
        <v>0.785834897278198</v>
      </c>
      <c r="L29" s="32">
        <f t="shared" si="10"/>
        <v>0.89575872027551673</v>
      </c>
      <c r="M29" s="13">
        <f t="shared" si="4"/>
        <v>2.1231825446870971</v>
      </c>
      <c r="N29" s="13">
        <f t="shared" si="5"/>
        <v>2.9081259767684005</v>
      </c>
      <c r="O29" s="13">
        <f t="shared" si="6"/>
        <v>0.48146210891460672</v>
      </c>
      <c r="P29" s="58">
        <f t="shared" ca="1" si="7"/>
        <v>-0.33107723659992505</v>
      </c>
    </row>
    <row r="30" spans="3:16382" x14ac:dyDescent="0.25">
      <c r="C30" s="53">
        <v>17</v>
      </c>
      <c r="D30" s="36">
        <f t="shared" si="12"/>
        <v>16.972402254934156</v>
      </c>
      <c r="E30" s="37">
        <f t="shared" si="11"/>
        <v>285.42749814500797</v>
      </c>
      <c r="F30" s="39">
        <f t="shared" si="8"/>
        <v>476.57250185499191</v>
      </c>
      <c r="G30" s="13">
        <f t="shared" si="0"/>
        <v>4.3779626154658065</v>
      </c>
      <c r="H30" s="13">
        <f t="shared" si="1"/>
        <v>3.7145529614234416</v>
      </c>
      <c r="I30" s="14">
        <f t="shared" si="2"/>
        <v>0.66340965404236485</v>
      </c>
      <c r="J30" s="13">
        <f>SIN(RADIANS((F30/F$25)*90))*F$8</f>
        <v>3.2317946253325025</v>
      </c>
      <c r="K30" s="32">
        <f t="shared" si="9"/>
        <v>0.73819603070974282</v>
      </c>
      <c r="L30" s="32">
        <f t="shared" si="10"/>
        <v>0.8700359528846392</v>
      </c>
      <c r="M30" s="13">
        <f t="shared" si="4"/>
        <v>2.0681241004785256</v>
      </c>
      <c r="N30" s="13">
        <f t="shared" si="5"/>
        <v>2.8327123519512285</v>
      </c>
      <c r="O30" s="13">
        <f t="shared" si="6"/>
        <v>0.61884536886492292</v>
      </c>
      <c r="P30" s="58">
        <f t="shared" ca="1" si="7"/>
        <v>-0.22677860988064413</v>
      </c>
    </row>
    <row r="31" spans="3:16382" x14ac:dyDescent="0.25">
      <c r="C31" s="53">
        <v>18</v>
      </c>
      <c r="D31" s="36">
        <f t="shared" si="12"/>
        <v>16.019814512933202</v>
      </c>
      <c r="E31" s="37">
        <f t="shared" si="11"/>
        <v>269.40768363207479</v>
      </c>
      <c r="F31" s="39">
        <f t="shared" si="8"/>
        <v>492.59231636792509</v>
      </c>
      <c r="G31" s="13">
        <f t="shared" si="0"/>
        <v>4.5251262658470823</v>
      </c>
      <c r="H31" s="13">
        <f t="shared" si="1"/>
        <v>3.7123106012293769</v>
      </c>
      <c r="I31" s="14">
        <f t="shared" si="2"/>
        <v>0.81281566461770538</v>
      </c>
      <c r="J31" s="13">
        <f t="shared" si="3"/>
        <v>3.1360662757438238</v>
      </c>
      <c r="K31" s="32">
        <f t="shared" si="9"/>
        <v>0.69303398214828971</v>
      </c>
      <c r="L31" s="32">
        <f t="shared" si="10"/>
        <v>0.84477475422053239</v>
      </c>
      <c r="M31" s="13">
        <f t="shared" si="4"/>
        <v>2.0068646054191785</v>
      </c>
      <c r="N31" s="13">
        <f t="shared" si="5"/>
        <v>2.7488051394736237</v>
      </c>
      <c r="O31" s="13">
        <f t="shared" si="6"/>
        <v>0.760781536456272</v>
      </c>
      <c r="P31" s="58">
        <f t="shared" ca="1" si="7"/>
        <v>-0.11607017774056505</v>
      </c>
    </row>
    <row r="32" spans="3:16382" ht="14.1" customHeight="1" x14ac:dyDescent="0.25">
      <c r="C32" s="53">
        <v>19</v>
      </c>
      <c r="D32" s="36">
        <f t="shared" si="12"/>
        <v>15.120691412683044</v>
      </c>
      <c r="E32" s="37">
        <f t="shared" si="11"/>
        <v>254.28699221939175</v>
      </c>
      <c r="F32" s="39">
        <f t="shared" si="8"/>
        <v>507.71300778060811</v>
      </c>
      <c r="G32" s="13">
        <f t="shared" si="0"/>
        <v>4.6640302552024382</v>
      </c>
      <c r="H32" s="13">
        <f t="shared" si="1"/>
        <v>3.6986187625961398</v>
      </c>
      <c r="I32" s="14">
        <f t="shared" si="2"/>
        <v>0.96541149260629844</v>
      </c>
      <c r="J32" s="13">
        <f t="shared" si="3"/>
        <v>3.0331574237125261</v>
      </c>
      <c r="K32" s="32">
        <f t="shared" si="9"/>
        <v>0.65032970580094884</v>
      </c>
      <c r="L32" s="32">
        <f t="shared" si="10"/>
        <v>0.82007841802637904</v>
      </c>
      <c r="M32" s="13">
        <f t="shared" si="4"/>
        <v>1.9410100875082181</v>
      </c>
      <c r="N32" s="13">
        <f t="shared" si="5"/>
        <v>2.6586041180383004</v>
      </c>
      <c r="O32" s="13">
        <f t="shared" si="6"/>
        <v>0.90632677153250985</v>
      </c>
      <c r="P32" s="58">
        <f t="shared" ca="1" si="7"/>
        <v>0</v>
      </c>
    </row>
    <row r="33" spans="3:16383" x14ac:dyDescent="0.25">
      <c r="C33" s="53">
        <v>20</v>
      </c>
      <c r="D33" s="36">
        <f t="shared" si="12"/>
        <v>14.272032214418193</v>
      </c>
      <c r="E33" s="37">
        <f t="shared" si="11"/>
        <v>240.01496000497355</v>
      </c>
      <c r="F33" s="39">
        <f t="shared" si="8"/>
        <v>521.98503999502634</v>
      </c>
      <c r="G33" s="13">
        <f t="shared" si="0"/>
        <v>4.7951381626839709</v>
      </c>
      <c r="H33" s="13">
        <f t="shared" si="1"/>
        <v>3.6747697288600505</v>
      </c>
      <c r="I33" s="14">
        <f t="shared" si="2"/>
        <v>1.1203684338239204</v>
      </c>
      <c r="J33" s="13">
        <f t="shared" si="3"/>
        <v>2.9252066072485139</v>
      </c>
      <c r="K33" s="32">
        <f t="shared" si="9"/>
        <v>0.61003593807007117</v>
      </c>
      <c r="L33" s="32">
        <f t="shared" si="10"/>
        <v>0.79602446495496237</v>
      </c>
      <c r="M33" s="13">
        <f t="shared" si="4"/>
        <v>1.8719290625428435</v>
      </c>
      <c r="N33" s="13">
        <f t="shared" si="5"/>
        <v>2.5639837455666541</v>
      </c>
      <c r="O33" s="13">
        <f t="shared" si="6"/>
        <v>1.054628839210983</v>
      </c>
      <c r="P33" s="58">
        <f t="shared" ca="1" si="7"/>
        <v>0.12048131819451191</v>
      </c>
    </row>
    <row r="34" spans="3:16383" x14ac:dyDescent="0.25">
      <c r="C34" s="53">
        <v>21</v>
      </c>
      <c r="D34" s="36">
        <f t="shared" si="12"/>
        <v>13.471004596954959</v>
      </c>
      <c r="E34" s="37">
        <f t="shared" si="11"/>
        <v>226.54395540801858</v>
      </c>
      <c r="F34" s="39">
        <f t="shared" si="8"/>
        <v>535.45604459198125</v>
      </c>
      <c r="G34" s="13">
        <f t="shared" si="0"/>
        <v>4.9188875487452366</v>
      </c>
      <c r="H34" s="13">
        <f t="shared" si="1"/>
        <v>3.6419467896958366</v>
      </c>
      <c r="I34" s="14">
        <f t="shared" si="2"/>
        <v>1.2769407590494</v>
      </c>
      <c r="J34" s="13">
        <f t="shared" si="3"/>
        <v>2.8140192572411293</v>
      </c>
      <c r="K34" s="32">
        <f t="shared" si="9"/>
        <v>0.57208448645242149</v>
      </c>
      <c r="L34" s="32">
        <f t="shared" si="10"/>
        <v>0.77266896518170902</v>
      </c>
      <c r="M34" s="13">
        <f t="shared" si="4"/>
        <v>1.80077688089858</v>
      </c>
      <c r="N34" s="13">
        <f t="shared" si="5"/>
        <v>2.4665265070163427</v>
      </c>
      <c r="O34" s="13">
        <f t="shared" si="6"/>
        <v>1.2049198002487156</v>
      </c>
      <c r="P34" s="58">
        <f t="shared" ca="1" si="7"/>
        <v>0.24451298843478098</v>
      </c>
    </row>
    <row r="35" spans="3:16383" ht="14.1" customHeight="1" x14ac:dyDescent="0.25">
      <c r="C35" s="53">
        <v>22</v>
      </c>
      <c r="D35" s="36">
        <f t="shared" si="12"/>
        <v>12.714935205082796</v>
      </c>
      <c r="E35" s="37">
        <f t="shared" si="11"/>
        <v>213.82902020293579</v>
      </c>
      <c r="F35" s="39">
        <f t="shared" si="8"/>
        <v>548.17097979706409</v>
      </c>
      <c r="G35" s="13">
        <f t="shared" si="0"/>
        <v>5.0356914154585954</v>
      </c>
      <c r="H35" s="13">
        <f t="shared" si="1"/>
        <v>3.6012324049925759</v>
      </c>
      <c r="I35" s="14">
        <f t="shared" si="2"/>
        <v>1.4344590104660195</v>
      </c>
      <c r="J35" s="13">
        <f t="shared" si="3"/>
        <v>2.7011053325764243</v>
      </c>
      <c r="K35" s="32">
        <f t="shared" si="9"/>
        <v>0.53639214751812536</v>
      </c>
      <c r="L35" s="32">
        <f t="shared" si="10"/>
        <v>0.75005026857798496</v>
      </c>
      <c r="M35" s="13">
        <f t="shared" si="4"/>
        <v>1.7285198113904372</v>
      </c>
      <c r="N35" s="13">
        <f t="shared" si="5"/>
        <v>2.3675559020781987</v>
      </c>
      <c r="O35" s="13">
        <f>((F35-F$14)/(F$25-F$14)*(H$25-H$14))+H$14-H35</f>
        <v>1.3565092333599225</v>
      </c>
      <c r="P35" s="58">
        <f t="shared" ca="1" si="7"/>
        <v>0.37131695149302324</v>
      </c>
    </row>
    <row r="36" spans="3:16383" ht="15.75" thickBot="1" x14ac:dyDescent="0.3">
      <c r="C36" s="57" t="s">
        <v>33</v>
      </c>
      <c r="D36" s="18" t="s">
        <v>22</v>
      </c>
      <c r="E36" s="17">
        <v>0</v>
      </c>
      <c r="F36" s="46">
        <f>F7</f>
        <v>762</v>
      </c>
      <c r="G36" s="18" t="s">
        <v>22</v>
      </c>
      <c r="H36" s="23" t="s">
        <v>22</v>
      </c>
      <c r="I36" s="22" t="s">
        <v>22</v>
      </c>
      <c r="J36" s="50" t="s">
        <v>30</v>
      </c>
      <c r="K36" s="51">
        <f>DMAX(K13:K35,1,K13:K35)</f>
        <v>1.5626695828285766</v>
      </c>
      <c r="L36" s="51">
        <f>DMAX(L13:L35,1,L13:L35)</f>
        <v>1.1408834444861224</v>
      </c>
      <c r="M36" s="18"/>
      <c r="N36" s="18"/>
      <c r="O36" s="18"/>
      <c r="P36" s="55"/>
    </row>
    <row r="37" spans="3:16383" x14ac:dyDescent="0.25">
      <c r="C37" s="12"/>
      <c r="D37" s="12"/>
      <c r="E37" s="12"/>
      <c r="F37" s="12"/>
      <c r="G37" s="15"/>
      <c r="H37" s="13"/>
      <c r="J37" s="11"/>
      <c r="K37" s="11"/>
      <c r="L37" s="29"/>
      <c r="M37" s="12"/>
      <c r="N37" s="12"/>
      <c r="O37" s="12"/>
      <c r="P37" s="12"/>
      <c r="Q37" s="12"/>
    </row>
    <row r="38" spans="3:16383" x14ac:dyDescent="0.25">
      <c r="C38" s="12"/>
      <c r="D38" s="12"/>
      <c r="E38" s="12"/>
      <c r="F38" s="12"/>
      <c r="G38" s="15"/>
      <c r="H38" s="13"/>
      <c r="J38" s="11"/>
      <c r="K38" s="11"/>
      <c r="L38" s="11"/>
      <c r="M38" s="12"/>
      <c r="N38" s="12"/>
      <c r="O38" s="12"/>
      <c r="P38" s="12"/>
      <c r="Q38" s="12"/>
    </row>
    <row r="39" spans="3:16383" s="20" customFormat="1" ht="15" customHeight="1" x14ac:dyDescent="0.25">
      <c r="C39" s="11" t="s">
        <v>25</v>
      </c>
      <c r="D39" s="12"/>
      <c r="E39" s="12"/>
      <c r="F39" s="12"/>
      <c r="G39" s="30"/>
      <c r="H39" s="13"/>
      <c r="J39" s="16"/>
      <c r="K39" s="16"/>
      <c r="L39" s="16"/>
      <c r="M39" s="12"/>
      <c r="N39" s="12"/>
      <c r="O39" s="12"/>
      <c r="P39" s="12"/>
      <c r="Q39" s="1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</row>
    <row r="40" spans="3:16383" x14ac:dyDescent="0.25">
      <c r="C40" s="11" t="s">
        <v>24</v>
      </c>
      <c r="D40" s="12"/>
      <c r="E40" s="12"/>
      <c r="F40" s="12"/>
      <c r="G40" s="15"/>
      <c r="H40" s="13"/>
      <c r="J40" s="11"/>
      <c r="K40" s="11"/>
      <c r="L40" s="11"/>
      <c r="M40" s="12"/>
      <c r="N40" s="12"/>
      <c r="O40" s="12"/>
      <c r="P40" s="12"/>
      <c r="Q40" s="12"/>
    </row>
    <row r="41" spans="3:16383" x14ac:dyDescent="0.25">
      <c r="C41" s="11" t="s">
        <v>16</v>
      </c>
      <c r="D41" s="12"/>
      <c r="E41" s="12"/>
      <c r="F41" s="12"/>
      <c r="G41" s="15"/>
      <c r="H41" s="13"/>
      <c r="J41" s="11"/>
      <c r="K41" s="11"/>
      <c r="L41" s="11"/>
      <c r="M41" s="12"/>
      <c r="N41" s="12"/>
      <c r="O41" s="12"/>
      <c r="P41" s="12"/>
      <c r="Q41" s="12"/>
    </row>
    <row r="42" spans="3:16383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2"/>
      <c r="Q42" s="12"/>
    </row>
    <row r="68" spans="3:17" x14ac:dyDescent="0.2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3:17" x14ac:dyDescent="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3:17" x14ac:dyDescent="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</sheetData>
  <sheetProtection selectLockedCells="1" selectUnlockedCells="1"/>
  <mergeCells count="7">
    <mergeCell ref="O8:P8"/>
    <mergeCell ref="C7:E7"/>
    <mergeCell ref="C8:E8"/>
    <mergeCell ref="C9:E9"/>
    <mergeCell ref="K8:L8"/>
    <mergeCell ref="M8:N8"/>
    <mergeCell ref="M9:N9"/>
  </mergeCells>
  <conditionalFormatting sqref="P13:P35">
    <cfRule type="cellIs" dxfId="0" priority="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berekening</vt:lpstr>
      <vt:lpstr>berekening!OLE_LINK1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2024-03-21T21:04:10Z</dcterms:created>
  <dcterms:modified xsi:type="dcterms:W3CDTF">2024-03-22T13:01:35Z</dcterms:modified>
</cp:coreProperties>
</file>